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helencatholicschool952-my.sharepoint.com/personal/boosters_sthelen_com/Documents/"/>
    </mc:Choice>
  </mc:AlternateContent>
  <xr:revisionPtr revIDLastSave="0" documentId="8_{398D8E78-BCEA-4573-9482-BAF53FF717E5}" xr6:coauthVersionLast="47" xr6:coauthVersionMax="47" xr10:uidLastSave="{00000000-0000-0000-0000-000000000000}"/>
  <bookViews>
    <workbookView xWindow="-120" yWindow="-120" windowWidth="29040" windowHeight="15840" xr2:uid="{F9657170-1EC3-4BAC-9A58-E2D86B89F670}"/>
  </bookViews>
  <sheets>
    <sheet name="2020-2021" sheetId="3" r:id="rId1"/>
    <sheet name="2019-2020" sheetId="1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3" l="1"/>
  <c r="O38" i="3"/>
  <c r="D38" i="3"/>
  <c r="E38" i="3"/>
  <c r="F38" i="3"/>
  <c r="G38" i="3"/>
  <c r="H38" i="3"/>
  <c r="I38" i="3"/>
  <c r="J38" i="3"/>
  <c r="K38" i="3"/>
  <c r="L38" i="3"/>
  <c r="M38" i="3"/>
  <c r="N38" i="3"/>
  <c r="M32" i="3"/>
  <c r="L32" i="3"/>
  <c r="K32" i="3"/>
  <c r="H32" i="3"/>
  <c r="G32" i="3"/>
  <c r="F32" i="3"/>
  <c r="E32" i="3"/>
  <c r="D32" i="3"/>
  <c r="N31" i="3"/>
  <c r="M31" i="3"/>
  <c r="O31" i="3" s="1"/>
  <c r="P31" i="3" s="1"/>
  <c r="D28" i="3"/>
  <c r="O28" i="3"/>
  <c r="P28" i="3" s="1"/>
  <c r="D19" i="3"/>
  <c r="M18" i="3"/>
  <c r="L18" i="3"/>
  <c r="E18" i="3"/>
  <c r="P7" i="3"/>
  <c r="P9" i="3"/>
  <c r="P10" i="3"/>
  <c r="P12" i="3"/>
  <c r="P13" i="3"/>
  <c r="P14" i="3"/>
  <c r="P15" i="3"/>
  <c r="P16" i="3"/>
  <c r="P17" i="3"/>
  <c r="P20" i="3"/>
  <c r="P22" i="3"/>
  <c r="P23" i="3"/>
  <c r="P25" i="3"/>
  <c r="P27" i="3"/>
  <c r="P29" i="3"/>
  <c r="P30" i="3"/>
  <c r="P33" i="3"/>
  <c r="P34" i="3"/>
  <c r="P37" i="3"/>
  <c r="O7" i="3"/>
  <c r="O8" i="3"/>
  <c r="P8" i="3" s="1"/>
  <c r="O9" i="3"/>
  <c r="O10" i="3"/>
  <c r="O11" i="3"/>
  <c r="P11" i="3" s="1"/>
  <c r="O12" i="3"/>
  <c r="O13" i="3"/>
  <c r="O14" i="3"/>
  <c r="O15" i="3"/>
  <c r="O16" i="3"/>
  <c r="O17" i="3"/>
  <c r="O19" i="3"/>
  <c r="P19" i="3" s="1"/>
  <c r="O20" i="3"/>
  <c r="O21" i="3"/>
  <c r="P21" i="3" s="1"/>
  <c r="O22" i="3"/>
  <c r="O23" i="3"/>
  <c r="O24" i="3"/>
  <c r="P24" i="3" s="1"/>
  <c r="O25" i="3"/>
  <c r="O26" i="3"/>
  <c r="P26" i="3" s="1"/>
  <c r="O27" i="3"/>
  <c r="O29" i="3"/>
  <c r="O30" i="3"/>
  <c r="O33" i="3"/>
  <c r="O34" i="3"/>
  <c r="O35" i="3"/>
  <c r="P35" i="3" s="1"/>
  <c r="O36" i="3"/>
  <c r="P36" i="3" s="1"/>
  <c r="O37" i="3"/>
  <c r="O32" i="3" l="1"/>
  <c r="P32" i="3" s="1"/>
  <c r="O18" i="3"/>
  <c r="P18" i="3" s="1"/>
  <c r="C38" i="3" l="1"/>
  <c r="O6" i="3"/>
  <c r="P6" i="3" s="1"/>
  <c r="C53" i="3"/>
  <c r="C55" i="3" s="1"/>
  <c r="B53" i="3"/>
  <c r="B55" i="3" s="1"/>
  <c r="B38" i="3"/>
  <c r="F29" i="1" l="1"/>
  <c r="N27" i="1" l="1"/>
  <c r="N14" i="1"/>
  <c r="N13" i="1"/>
  <c r="N10" i="1"/>
  <c r="N15" i="1" l="1"/>
  <c r="N16" i="1"/>
  <c r="N17" i="1"/>
  <c r="N18" i="1"/>
  <c r="N19" i="1"/>
  <c r="N20" i="1"/>
  <c r="N21" i="1"/>
  <c r="N22" i="1"/>
  <c r="N23" i="1"/>
  <c r="N24" i="1"/>
  <c r="N25" i="1"/>
  <c r="N26" i="1"/>
  <c r="C29" i="1"/>
  <c r="D29" i="1"/>
  <c r="E29" i="1"/>
  <c r="G29" i="1"/>
  <c r="H29" i="1"/>
  <c r="I29" i="1"/>
  <c r="J29" i="1"/>
  <c r="K29" i="1"/>
  <c r="L29" i="1"/>
  <c r="M29" i="1"/>
  <c r="B29" i="1"/>
  <c r="N7" i="1"/>
  <c r="N8" i="1"/>
  <c r="N9" i="1"/>
  <c r="N11" i="1"/>
  <c r="N12" i="1"/>
  <c r="N6" i="1"/>
  <c r="N29" i="1" l="1"/>
</calcChain>
</file>

<file path=xl/sharedStrings.xml><?xml version="1.0" encoding="utf-8"?>
<sst xmlns="http://schemas.openxmlformats.org/spreadsheetml/2006/main" count="116" uniqueCount="82">
  <si>
    <t>ST HELEN ATHLETIC BOOSTERS BUDGET</t>
  </si>
  <si>
    <t>2020-2021</t>
  </si>
  <si>
    <t>ITEM</t>
  </si>
  <si>
    <t>ANNUAL
BUDGET</t>
  </si>
  <si>
    <t>MONTHLY BUDGET</t>
  </si>
  <si>
    <t>YTD
ACTUAL</t>
  </si>
  <si>
    <t>DIFFERENCE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</si>
  <si>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</si>
  <si>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</si>
  <si>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</si>
  <si>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</si>
  <si>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</si>
  <si>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</si>
  <si>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</si>
  <si>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</si>
  <si>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</si>
  <si>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</si>
  <si>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</si>
  <si>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</si>
  <si>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Porta Potty</t>
  </si>
  <si>
    <t>West G</t>
  </si>
  <si>
    <t>Soccer Equipment Replacements</t>
  </si>
  <si>
    <t>Referees</t>
  </si>
  <si>
    <t>Volleyball Team</t>
  </si>
  <si>
    <t>Volleyball Equipt. Replace.</t>
  </si>
  <si>
    <t>Volleyball Tournament-Middlefield</t>
  </si>
  <si>
    <t>Rec Basketball ($300x1)+($330x2)</t>
  </si>
  <si>
    <t>CYO Basketball ($785x1)+($885x1)</t>
  </si>
  <si>
    <t>Basketball gym time at Y</t>
  </si>
  <si>
    <t>Basketball Tournaments</t>
  </si>
  <si>
    <t>Basketball Season Misc. Replacements</t>
  </si>
  <si>
    <t>Paint For Field (Fall &amp; Spring)</t>
  </si>
  <si>
    <t>Misc. Expenses</t>
  </si>
  <si>
    <t>Scholarships</t>
  </si>
  <si>
    <t>Plaque</t>
  </si>
  <si>
    <t>Skate Party/End of Year</t>
  </si>
  <si>
    <t xml:space="preserve">Promotion/Fundraising </t>
  </si>
  <si>
    <t>Virtus ($40/pp/class) Est. 5/year</t>
  </si>
  <si>
    <t>Gala Donation</t>
  </si>
  <si>
    <t>Pictures</t>
  </si>
  <si>
    <t>BCI ($25/pp) Estimate 5/year</t>
  </si>
  <si>
    <t>PPE</t>
  </si>
  <si>
    <t>Angel Fund</t>
  </si>
  <si>
    <t>School Contribution</t>
  </si>
  <si>
    <t>End of Year Party ($30/per team)</t>
  </si>
  <si>
    <t>Sports Pilot Fees ($6/pp plus fees)</t>
  </si>
  <si>
    <t>Conscessions</t>
  </si>
  <si>
    <t>Field Day</t>
  </si>
  <si>
    <t>Gym Floor Replacement ($20,000)</t>
  </si>
  <si>
    <t>Soccer Parking Lot (Budget $25,000)</t>
  </si>
  <si>
    <t>Uniform Replacement Budget</t>
  </si>
  <si>
    <t>Deposits:</t>
  </si>
  <si>
    <t>BUDGET</t>
  </si>
  <si>
    <t>ACTUAL</t>
  </si>
  <si>
    <t>Volleyball season rec (12x $60)</t>
  </si>
  <si>
    <t>CYO Volleyball ( 8x$120)</t>
  </si>
  <si>
    <t>Soccer Rec League ($40pp)</t>
  </si>
  <si>
    <t>Basketball:</t>
  </si>
  <si>
    <t>Rec basketball (27 x $60)</t>
  </si>
  <si>
    <t>CYO basketball (16x $120)</t>
  </si>
  <si>
    <t>Conscessions income</t>
  </si>
  <si>
    <t>-</t>
  </si>
  <si>
    <t>Gala Income</t>
  </si>
  <si>
    <t>Picture Fundraiser</t>
  </si>
  <si>
    <t>Middlefield Bank Account</t>
  </si>
  <si>
    <t>TOTAL REVENUE:</t>
  </si>
  <si>
    <t>NET INCOME:</t>
  </si>
  <si>
    <t>TOTAL</t>
  </si>
  <si>
    <t>Basketball Tournament</t>
  </si>
  <si>
    <t>Basketballs</t>
  </si>
  <si>
    <t>Paint For Field</t>
  </si>
  <si>
    <t xml:space="preserve">Intake </t>
  </si>
  <si>
    <t>Virtus</t>
  </si>
  <si>
    <t>BCI</t>
  </si>
  <si>
    <t>Shed</t>
  </si>
  <si>
    <t>Party</t>
  </si>
  <si>
    <t>Sports Pilot start up 1x</t>
  </si>
  <si>
    <t>Sports Pilot bball registrations</t>
  </si>
  <si>
    <t>CYO( 8x$120)</t>
  </si>
  <si>
    <t>Soccer Rec</t>
  </si>
  <si>
    <t>West G Tournament pmts</t>
  </si>
  <si>
    <t>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</si>
</sst>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9" tint="-0.499984740745262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3" fillId="3" borderId="1" xfId="0" applyFont="1" applyFill="1" applyBorder="1" applyAlignment="1">
      <alignment horizontal="center"/>
    </xf>
    <xf numFmtId="44" fontId="3" fillId="3" borderId="1" xfId="1" applyFont="1" applyFill="1" applyBorder="1"/>
    <xf numFmtId="44" fontId="2" fillId="2" borderId="0" xfId="0" applyNumberFormat="1" applyFont="1" applyFill="1"/>
    <xf numFmtId="44" fontId="3" fillId="3" borderId="1" xfId="0" applyNumberFormat="1" applyFont="1" applyFill="1" applyBorder="1"/>
    <xf numFmtId="8" fontId="0" fillId="0" borderId="1" xfId="1" applyNumberFormat="1" applyFont="1" applyBorder="1"/>
    <xf numFmtId="8" fontId="0" fillId="0" borderId="0" xfId="0" applyNumberFormat="1"/>
    <xf numFmtId="44" fontId="0" fillId="0" borderId="1" xfId="1" applyFont="1" applyBorder="1" applyAlignment="1">
      <alignment horizontal="center"/>
    </xf>
    <xf numFmtId="44" fontId="3" fillId="3" borderId="0" xfId="1" applyFont="1" applyFill="1" applyBorder="1"/>
    <xf numFmtId="0" fontId="0" fillId="0" borderId="4" xfId="0" applyBorder="1"/>
    <xf numFmtId="44" fontId="3" fillId="3" borderId="4" xfId="1" applyFont="1" applyFill="1" applyBorder="1"/>
    <xf numFmtId="0" fontId="3" fillId="3" borderId="2" xfId="0" applyFont="1" applyFill="1" applyBorder="1" applyAlignment="1">
      <alignment horizontal="center"/>
    </xf>
    <xf numFmtId="44" fontId="3" fillId="3" borderId="3" xfId="0" applyNumberFormat="1" applyFont="1" applyFill="1" applyBorder="1"/>
    <xf numFmtId="164" fontId="3" fillId="0" borderId="4" xfId="0" applyNumberFormat="1" applyFont="1" applyBorder="1"/>
    <xf numFmtId="164" fontId="7" fillId="4" borderId="4" xfId="0" applyNumberFormat="1" applyFont="1" applyFill="1" applyBorder="1"/>
    <xf numFmtId="164" fontId="0" fillId="0" borderId="4" xfId="1" applyNumberFormat="1" applyFont="1" applyBorder="1"/>
    <xf numFmtId="164" fontId="0" fillId="0" borderId="4" xfId="1" applyNumberFormat="1" applyFont="1" applyBorder="1" applyAlignment="1">
      <alignment horizontal="center"/>
    </xf>
    <xf numFmtId="44" fontId="7" fillId="4" borderId="3" xfId="0" applyNumberFormat="1" applyFont="1" applyFill="1" applyBorder="1"/>
    <xf numFmtId="0" fontId="3" fillId="0" borderId="0" xfId="0" applyFont="1"/>
    <xf numFmtId="0" fontId="8" fillId="0" borderId="0" xfId="0" applyFont="1"/>
    <xf numFmtId="44" fontId="3" fillId="5" borderId="4" xfId="1" applyFont="1" applyFill="1" applyBorder="1"/>
    <xf numFmtId="164" fontId="3" fillId="5" borderId="4" xfId="0" applyNumberFormat="1" applyFont="1" applyFill="1" applyBorder="1"/>
    <xf numFmtId="0" fontId="8" fillId="0" borderId="0" xfId="0" applyFont="1" applyAlignment="1">
      <alignment horizontal="center"/>
    </xf>
    <xf numFmtId="4" fontId="0" fillId="0" borderId="0" xfId="0" applyNumberFormat="1"/>
    <xf numFmtId="44" fontId="0" fillId="0" borderId="4" xfId="1" applyFont="1" applyBorder="1"/>
    <xf numFmtId="44" fontId="0" fillId="0" borderId="6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EE3A-5E3E-4A42-9500-CCEA4B162CA5}">
  <sheetPr>
    <pageSetUpPr fitToPage="1"/>
  </sheetPr>
  <dimension ref="A1:P55"/>
  <sheetViews>
    <sheetView tabSelected="1" zoomScale="90" zoomScaleNormal="90" workbookViewId="0">
      <pane xSplit="1" ySplit="5" topLeftCell="K26" activePane="bottomRight" state="frozen"/>
      <selection pane="bottomRight" activeCell="E51" sqref="E51"/>
      <selection pane="bottomLeft"/>
      <selection pane="topRight"/>
    </sheetView>
  </sheetViews>
  <sheetFormatPr defaultRowHeight="15"/>
  <cols>
    <col min="1" max="1" width="36.140625" customWidth="1"/>
    <col min="2" max="2" width="16" customWidth="1"/>
    <col min="3" max="3" width="14.5703125" customWidth="1"/>
    <col min="4" max="14" width="13" customWidth="1"/>
    <col min="15" max="15" width="15.7109375" customWidth="1"/>
    <col min="16" max="16" width="13.85546875" customWidth="1"/>
  </cols>
  <sheetData>
    <row r="1" spans="1:16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16">
      <c r="A4" s="29" t="s">
        <v>2</v>
      </c>
      <c r="B4" s="33" t="s">
        <v>3</v>
      </c>
      <c r="C4" s="34" t="s">
        <v>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8" t="s">
        <v>5</v>
      </c>
      <c r="P4" s="28" t="s">
        <v>6</v>
      </c>
    </row>
    <row r="5" spans="1:16">
      <c r="A5" s="32"/>
      <c r="B5" s="32"/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29"/>
      <c r="P5" s="29"/>
    </row>
    <row r="6" spans="1:16">
      <c r="A6" s="11" t="s">
        <v>19</v>
      </c>
      <c r="B6" s="23">
        <v>900</v>
      </c>
      <c r="C6" s="17">
        <v>89</v>
      </c>
      <c r="D6" s="17">
        <v>89</v>
      </c>
      <c r="E6" s="17">
        <v>96</v>
      </c>
      <c r="F6" s="17">
        <v>96</v>
      </c>
      <c r="G6" s="17">
        <v>0</v>
      </c>
      <c r="H6" s="17">
        <v>0</v>
      </c>
      <c r="I6" s="17">
        <v>0</v>
      </c>
      <c r="J6" s="17">
        <v>0</v>
      </c>
      <c r="K6" s="17"/>
      <c r="L6" s="17">
        <v>96</v>
      </c>
      <c r="M6" s="17">
        <v>96</v>
      </c>
      <c r="N6" s="17">
        <v>96</v>
      </c>
      <c r="O6" s="22">
        <f>SUM(C6:N6)</f>
        <v>658</v>
      </c>
      <c r="P6" s="12">
        <f t="shared" ref="P6:P37" si="0">B6-O6</f>
        <v>242</v>
      </c>
    </row>
    <row r="7" spans="1:16">
      <c r="A7" s="11" t="s">
        <v>20</v>
      </c>
      <c r="B7" s="23">
        <v>850</v>
      </c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2">
        <f t="shared" ref="O7:O37" si="1">SUM(C7:N7)</f>
        <v>0</v>
      </c>
      <c r="P7" s="12">
        <f t="shared" si="0"/>
        <v>850</v>
      </c>
    </row>
    <row r="8" spans="1:16">
      <c r="A8" s="11" t="s">
        <v>21</v>
      </c>
      <c r="B8" s="23">
        <v>500</v>
      </c>
      <c r="C8" s="18"/>
      <c r="D8" s="17"/>
      <c r="E8" s="17">
        <v>74.7</v>
      </c>
      <c r="F8" s="17"/>
      <c r="G8" s="17">
        <v>175.98</v>
      </c>
      <c r="H8" s="17"/>
      <c r="I8" s="17"/>
      <c r="J8" s="17"/>
      <c r="K8" s="17">
        <v>98.12</v>
      </c>
      <c r="L8" s="17"/>
      <c r="M8" s="17">
        <v>21.18</v>
      </c>
      <c r="N8" s="17"/>
      <c r="O8" s="22">
        <f t="shared" si="1"/>
        <v>369.98</v>
      </c>
      <c r="P8" s="12">
        <f t="shared" si="0"/>
        <v>130.01999999999998</v>
      </c>
    </row>
    <row r="9" spans="1:16">
      <c r="A9" s="11" t="s">
        <v>22</v>
      </c>
      <c r="B9" s="23">
        <v>600</v>
      </c>
      <c r="C9" s="17"/>
      <c r="D9" s="17"/>
      <c r="E9" s="17">
        <v>360</v>
      </c>
      <c r="F9" s="17"/>
      <c r="G9" s="17"/>
      <c r="H9" s="17"/>
      <c r="I9" s="17"/>
      <c r="J9" s="17"/>
      <c r="K9" s="17"/>
      <c r="L9" s="17">
        <v>640</v>
      </c>
      <c r="M9" s="17"/>
      <c r="N9" s="17"/>
      <c r="O9" s="22">
        <f t="shared" si="1"/>
        <v>1000</v>
      </c>
      <c r="P9" s="12">
        <f t="shared" si="0"/>
        <v>-400</v>
      </c>
    </row>
    <row r="10" spans="1:16">
      <c r="A10" s="11" t="s">
        <v>23</v>
      </c>
      <c r="B10" s="23">
        <v>960</v>
      </c>
      <c r="C10" s="17"/>
      <c r="D10" s="17"/>
      <c r="E10" s="17">
        <v>960</v>
      </c>
      <c r="F10" s="17"/>
      <c r="G10" s="17"/>
      <c r="H10" s="17"/>
      <c r="I10" s="17"/>
      <c r="J10" s="17"/>
      <c r="K10" s="17"/>
      <c r="L10" s="17"/>
      <c r="M10" s="17"/>
      <c r="N10" s="17"/>
      <c r="O10" s="22">
        <f t="shared" si="1"/>
        <v>960</v>
      </c>
      <c r="P10" s="12">
        <f t="shared" si="0"/>
        <v>0</v>
      </c>
    </row>
    <row r="11" spans="1:16">
      <c r="A11" s="11" t="s">
        <v>24</v>
      </c>
      <c r="B11" s="23">
        <v>200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2">
        <f t="shared" si="1"/>
        <v>0</v>
      </c>
      <c r="P11" s="12">
        <f t="shared" si="0"/>
        <v>200</v>
      </c>
    </row>
    <row r="12" spans="1:16">
      <c r="A12" s="11" t="s">
        <v>25</v>
      </c>
      <c r="B12" s="23">
        <v>75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2">
        <f t="shared" si="1"/>
        <v>0</v>
      </c>
      <c r="P12" s="12">
        <f t="shared" si="0"/>
        <v>75</v>
      </c>
    </row>
    <row r="13" spans="1:16">
      <c r="A13" s="11" t="s">
        <v>26</v>
      </c>
      <c r="B13" s="23">
        <v>960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2">
        <f t="shared" si="1"/>
        <v>0</v>
      </c>
      <c r="P13" s="12">
        <f t="shared" si="0"/>
        <v>960</v>
      </c>
    </row>
    <row r="14" spans="1:16">
      <c r="A14" s="11" t="s">
        <v>27</v>
      </c>
      <c r="B14" s="23">
        <v>1670</v>
      </c>
      <c r="C14" s="17"/>
      <c r="D14" s="17"/>
      <c r="E14" s="17"/>
      <c r="F14" s="17"/>
      <c r="G14" s="17"/>
      <c r="H14" s="17">
        <v>800</v>
      </c>
      <c r="I14" s="17"/>
      <c r="J14" s="17"/>
      <c r="K14" s="17"/>
      <c r="L14" s="17"/>
      <c r="M14" s="17"/>
      <c r="N14" s="17"/>
      <c r="O14" s="22">
        <f t="shared" si="1"/>
        <v>800</v>
      </c>
      <c r="P14" s="12">
        <f t="shared" si="0"/>
        <v>870</v>
      </c>
    </row>
    <row r="15" spans="1:16">
      <c r="A15" s="11" t="s">
        <v>28</v>
      </c>
      <c r="B15" s="23">
        <v>300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2">
        <f t="shared" si="1"/>
        <v>0</v>
      </c>
      <c r="P15" s="12">
        <f t="shared" si="0"/>
        <v>300</v>
      </c>
    </row>
    <row r="16" spans="1:16">
      <c r="A16" s="11" t="s">
        <v>29</v>
      </c>
      <c r="B16" s="23">
        <v>500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2">
        <f t="shared" si="1"/>
        <v>0</v>
      </c>
      <c r="P16" s="12">
        <f t="shared" si="0"/>
        <v>500</v>
      </c>
    </row>
    <row r="17" spans="1:16">
      <c r="A17" s="11" t="s">
        <v>30</v>
      </c>
      <c r="B17" s="23">
        <v>200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2">
        <f t="shared" si="1"/>
        <v>0</v>
      </c>
      <c r="P17" s="12">
        <f t="shared" si="0"/>
        <v>200</v>
      </c>
    </row>
    <row r="18" spans="1:16">
      <c r="A18" s="11" t="s">
        <v>31</v>
      </c>
      <c r="B18" s="23">
        <v>750</v>
      </c>
      <c r="C18" s="17"/>
      <c r="D18" s="17"/>
      <c r="E18" s="17">
        <f>145+672+39.12</f>
        <v>856.12</v>
      </c>
      <c r="F18" s="17"/>
      <c r="G18" s="17"/>
      <c r="H18" s="17"/>
      <c r="I18" s="17"/>
      <c r="J18" s="17"/>
      <c r="K18" s="17"/>
      <c r="L18" s="17">
        <f>213+121.92</f>
        <v>334.92</v>
      </c>
      <c r="M18" s="17">
        <f>10.54+34.55+60</f>
        <v>105.09</v>
      </c>
      <c r="N18" s="17"/>
      <c r="O18" s="22">
        <f t="shared" si="1"/>
        <v>1296.1299999999999</v>
      </c>
      <c r="P18" s="12">
        <f t="shared" si="0"/>
        <v>-546.12999999999988</v>
      </c>
    </row>
    <row r="19" spans="1:16">
      <c r="A19" s="11" t="s">
        <v>32</v>
      </c>
      <c r="B19" s="23">
        <v>250</v>
      </c>
      <c r="C19" s="17"/>
      <c r="D19" s="17">
        <f>18.53+58.14</f>
        <v>76.67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>
        <f t="shared" si="1"/>
        <v>76.67</v>
      </c>
      <c r="P19" s="12">
        <f t="shared" si="0"/>
        <v>173.32999999999998</v>
      </c>
    </row>
    <row r="20" spans="1:16">
      <c r="A20" s="11" t="s">
        <v>33</v>
      </c>
      <c r="B20" s="23">
        <v>2000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v>2000</v>
      </c>
      <c r="O20" s="22">
        <f t="shared" si="1"/>
        <v>2000</v>
      </c>
      <c r="P20" s="12">
        <f t="shared" si="0"/>
        <v>0</v>
      </c>
    </row>
    <row r="21" spans="1:16">
      <c r="A21" s="11" t="s">
        <v>34</v>
      </c>
      <c r="B21" s="23">
        <v>30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>
        <v>32</v>
      </c>
      <c r="O21" s="22">
        <f t="shared" si="1"/>
        <v>32</v>
      </c>
      <c r="P21" s="12">
        <f t="shared" si="0"/>
        <v>-2</v>
      </c>
    </row>
    <row r="22" spans="1:16">
      <c r="A22" s="11" t="s">
        <v>35</v>
      </c>
      <c r="B22" s="23">
        <v>200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2">
        <f t="shared" si="1"/>
        <v>0</v>
      </c>
      <c r="P22" s="12">
        <f t="shared" si="0"/>
        <v>200</v>
      </c>
    </row>
    <row r="23" spans="1:16">
      <c r="A23" s="11" t="s">
        <v>36</v>
      </c>
      <c r="B23" s="2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>
        <v>645</v>
      </c>
      <c r="N23" s="17"/>
      <c r="O23" s="22">
        <f t="shared" si="1"/>
        <v>645</v>
      </c>
      <c r="P23" s="12">
        <f t="shared" si="0"/>
        <v>-645</v>
      </c>
    </row>
    <row r="24" spans="1:16">
      <c r="A24" s="11" t="s">
        <v>37</v>
      </c>
      <c r="B24" s="23">
        <v>200</v>
      </c>
      <c r="C24" s="17"/>
      <c r="D24" s="17">
        <v>70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2">
        <f t="shared" si="1"/>
        <v>70</v>
      </c>
      <c r="P24" s="12">
        <f t="shared" si="0"/>
        <v>130</v>
      </c>
    </row>
    <row r="25" spans="1:16">
      <c r="A25" s="11" t="s">
        <v>38</v>
      </c>
      <c r="B25" s="23"/>
      <c r="C25" s="17"/>
      <c r="D25" s="17"/>
      <c r="E25" s="17"/>
      <c r="F25" s="17"/>
      <c r="G25" s="17"/>
      <c r="H25" s="17"/>
      <c r="I25" s="17">
        <v>500</v>
      </c>
      <c r="J25" s="17"/>
      <c r="K25" s="17"/>
      <c r="L25" s="17"/>
      <c r="M25" s="17"/>
      <c r="N25" s="17"/>
      <c r="O25" s="22">
        <f t="shared" si="1"/>
        <v>500</v>
      </c>
      <c r="P25" s="12">
        <f t="shared" si="0"/>
        <v>-500</v>
      </c>
    </row>
    <row r="26" spans="1:16">
      <c r="A26" s="11" t="s">
        <v>39</v>
      </c>
      <c r="B26" s="23"/>
      <c r="C26" s="17"/>
      <c r="D26" s="17"/>
      <c r="E26" s="17"/>
      <c r="F26" s="17"/>
      <c r="G26" s="17"/>
      <c r="H26" s="17"/>
      <c r="I26" s="17">
        <v>195.33</v>
      </c>
      <c r="J26" s="17"/>
      <c r="K26" s="17">
        <v>16.010000000000002</v>
      </c>
      <c r="L26" s="17"/>
      <c r="M26" s="17">
        <v>281.3</v>
      </c>
      <c r="N26" s="17"/>
      <c r="O26" s="22">
        <f t="shared" si="1"/>
        <v>492.64</v>
      </c>
      <c r="P26" s="12">
        <f t="shared" si="0"/>
        <v>-492.64</v>
      </c>
    </row>
    <row r="27" spans="1:16">
      <c r="A27" s="11" t="s">
        <v>40</v>
      </c>
      <c r="B27" s="23">
        <v>125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2">
        <f t="shared" si="1"/>
        <v>0</v>
      </c>
      <c r="P27" s="12">
        <f t="shared" si="0"/>
        <v>125</v>
      </c>
    </row>
    <row r="28" spans="1:16">
      <c r="A28" s="11" t="s">
        <v>41</v>
      </c>
      <c r="B28" s="23">
        <v>400</v>
      </c>
      <c r="C28" s="17"/>
      <c r="D28" s="17">
        <f>268.12+25.7+17.05</f>
        <v>310.87</v>
      </c>
      <c r="E28" s="17">
        <v>25.87</v>
      </c>
      <c r="F28" s="17"/>
      <c r="G28" s="17"/>
      <c r="H28" s="17"/>
      <c r="I28" s="17"/>
      <c r="J28" s="17"/>
      <c r="K28" s="17">
        <v>27.18</v>
      </c>
      <c r="L28" s="17">
        <v>104.6</v>
      </c>
      <c r="M28" s="17"/>
      <c r="N28" s="17"/>
      <c r="O28" s="22">
        <f t="shared" si="1"/>
        <v>468.52</v>
      </c>
      <c r="P28" s="12">
        <f t="shared" si="0"/>
        <v>-68.519999999999982</v>
      </c>
    </row>
    <row r="29" spans="1:16">
      <c r="A29" s="11" t="s">
        <v>42</v>
      </c>
      <c r="B29" s="23">
        <v>500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2">
        <f t="shared" si="1"/>
        <v>0</v>
      </c>
      <c r="P29" s="12">
        <f t="shared" si="0"/>
        <v>500</v>
      </c>
    </row>
    <row r="30" spans="1:16">
      <c r="A30" s="11" t="s">
        <v>43</v>
      </c>
      <c r="B30" s="23">
        <v>2500</v>
      </c>
      <c r="C30" s="17"/>
      <c r="D30" s="17"/>
      <c r="E30" s="17"/>
      <c r="F30" s="17"/>
      <c r="G30" s="17"/>
      <c r="H30" s="17"/>
      <c r="I30" s="17"/>
      <c r="J30" s="17">
        <v>2500</v>
      </c>
      <c r="K30" s="17"/>
      <c r="L30" s="17"/>
      <c r="M30" s="17"/>
      <c r="N30" s="17"/>
      <c r="O30" s="22">
        <f t="shared" si="1"/>
        <v>2500</v>
      </c>
      <c r="P30" s="12">
        <f t="shared" si="0"/>
        <v>0</v>
      </c>
    </row>
    <row r="31" spans="1:16">
      <c r="A31" s="11" t="s">
        <v>44</v>
      </c>
      <c r="B31" s="23">
        <v>600</v>
      </c>
      <c r="C31" s="17"/>
      <c r="D31" s="17"/>
      <c r="E31" s="17"/>
      <c r="F31" s="17">
        <v>70</v>
      </c>
      <c r="G31" s="17"/>
      <c r="H31" s="17"/>
      <c r="I31" s="17"/>
      <c r="J31" s="17"/>
      <c r="K31" s="17"/>
      <c r="L31" s="17"/>
      <c r="M31" s="17">
        <f>35+14.97</f>
        <v>49.97</v>
      </c>
      <c r="N31" s="17">
        <f>9.98+15</f>
        <v>24.98</v>
      </c>
      <c r="O31" s="22">
        <f t="shared" si="1"/>
        <v>144.94999999999999</v>
      </c>
      <c r="P31" s="12">
        <f t="shared" si="0"/>
        <v>455.05</v>
      </c>
    </row>
    <row r="32" spans="1:16">
      <c r="A32" s="11" t="s">
        <v>45</v>
      </c>
      <c r="B32" s="23">
        <v>500</v>
      </c>
      <c r="C32" s="17">
        <v>45.95</v>
      </c>
      <c r="D32" s="17">
        <f>6+16</f>
        <v>22</v>
      </c>
      <c r="E32" s="17">
        <f>258.3+416</f>
        <v>674.3</v>
      </c>
      <c r="F32" s="17">
        <f>160.18+34</f>
        <v>194.18</v>
      </c>
      <c r="G32" s="17">
        <f>21.66</f>
        <v>21.66</v>
      </c>
      <c r="H32" s="17">
        <f>16+112+29.88</f>
        <v>157.88</v>
      </c>
      <c r="I32" s="17">
        <v>255</v>
      </c>
      <c r="J32" s="17">
        <v>34.799999999999997</v>
      </c>
      <c r="K32" s="17">
        <f>28+24.28</f>
        <v>52.28</v>
      </c>
      <c r="L32" s="17">
        <f>176+221.24</f>
        <v>397.24</v>
      </c>
      <c r="M32" s="17">
        <f>2+19.76</f>
        <v>21.76</v>
      </c>
      <c r="N32" s="17">
        <v>14</v>
      </c>
      <c r="O32" s="22">
        <f t="shared" si="1"/>
        <v>1891.05</v>
      </c>
      <c r="P32" s="12">
        <f t="shared" si="0"/>
        <v>-1391.05</v>
      </c>
    </row>
    <row r="33" spans="1:16">
      <c r="A33" s="11" t="s">
        <v>46</v>
      </c>
      <c r="B33" s="23">
        <v>100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f t="shared" si="1"/>
        <v>0</v>
      </c>
      <c r="P33" s="12">
        <f t="shared" si="0"/>
        <v>100</v>
      </c>
    </row>
    <row r="34" spans="1:16">
      <c r="A34" s="11" t="s">
        <v>47</v>
      </c>
      <c r="B34" s="23">
        <v>500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>
        <v>350</v>
      </c>
      <c r="N34" s="17"/>
      <c r="O34" s="22">
        <f t="shared" si="1"/>
        <v>350</v>
      </c>
      <c r="P34" s="12">
        <f t="shared" si="0"/>
        <v>150</v>
      </c>
    </row>
    <row r="35" spans="1:16">
      <c r="A35" s="11" t="s">
        <v>48</v>
      </c>
      <c r="B35" s="23">
        <v>5000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>
        <v>5000</v>
      </c>
      <c r="O35" s="22">
        <f t="shared" si="1"/>
        <v>5000</v>
      </c>
      <c r="P35" s="12">
        <f t="shared" si="0"/>
        <v>0</v>
      </c>
    </row>
    <row r="36" spans="1:16">
      <c r="A36" s="11" t="s">
        <v>49</v>
      </c>
      <c r="B36" s="23">
        <v>5000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5000</v>
      </c>
      <c r="O36" s="22">
        <f t="shared" si="1"/>
        <v>5000</v>
      </c>
      <c r="P36" s="12">
        <f t="shared" si="0"/>
        <v>0</v>
      </c>
    </row>
    <row r="37" spans="1:16">
      <c r="A37" s="11" t="s">
        <v>50</v>
      </c>
      <c r="B37" s="23">
        <v>3000</v>
      </c>
      <c r="C37" s="17"/>
      <c r="D37" s="17"/>
      <c r="E37" s="17"/>
      <c r="F37" s="17"/>
      <c r="G37" s="17"/>
      <c r="H37" s="17"/>
      <c r="I37" s="17"/>
      <c r="J37" s="17">
        <v>2580</v>
      </c>
      <c r="K37" s="17"/>
      <c r="L37" s="17"/>
      <c r="M37" s="17"/>
      <c r="N37" s="17"/>
      <c r="O37" s="22">
        <f t="shared" si="1"/>
        <v>2580</v>
      </c>
      <c r="P37" s="12">
        <f t="shared" si="0"/>
        <v>420</v>
      </c>
    </row>
    <row r="38" spans="1:16">
      <c r="B38" s="19">
        <f>SUM(B6:B37)</f>
        <v>29370</v>
      </c>
      <c r="C38" s="14">
        <f t="shared" ref="C38:N38" si="2">SUM(C6:C37)</f>
        <v>134.94999999999999</v>
      </c>
      <c r="D38" s="14">
        <f t="shared" si="2"/>
        <v>568.54</v>
      </c>
      <c r="E38" s="14">
        <f t="shared" si="2"/>
        <v>3046.99</v>
      </c>
      <c r="F38" s="14">
        <f t="shared" si="2"/>
        <v>360.18</v>
      </c>
      <c r="G38" s="14">
        <f t="shared" si="2"/>
        <v>197.64</v>
      </c>
      <c r="H38" s="14">
        <f t="shared" si="2"/>
        <v>957.88</v>
      </c>
      <c r="I38" s="14">
        <f t="shared" si="2"/>
        <v>950.33</v>
      </c>
      <c r="J38" s="14">
        <f t="shared" si="2"/>
        <v>5114.8</v>
      </c>
      <c r="K38" s="14">
        <f t="shared" si="2"/>
        <v>193.59</v>
      </c>
      <c r="L38" s="14">
        <f t="shared" si="2"/>
        <v>1572.76</v>
      </c>
      <c r="M38" s="14">
        <f t="shared" si="2"/>
        <v>1570.3</v>
      </c>
      <c r="N38" s="14">
        <f t="shared" si="2"/>
        <v>12166.98</v>
      </c>
      <c r="O38" s="5">
        <f>SUM(O6:O37)</f>
        <v>26834.94</v>
      </c>
      <c r="P38" s="5">
        <f>SUM(P6:P37)</f>
        <v>2535.0600000000004</v>
      </c>
    </row>
    <row r="40" spans="1:16">
      <c r="A40" s="21" t="s">
        <v>51</v>
      </c>
      <c r="B40" s="24" t="s">
        <v>52</v>
      </c>
      <c r="C40" s="24" t="s">
        <v>53</v>
      </c>
    </row>
    <row r="41" spans="1:16">
      <c r="A41" s="11" t="s">
        <v>54</v>
      </c>
      <c r="B41" s="26">
        <v>720</v>
      </c>
      <c r="C41" s="26">
        <v>1200</v>
      </c>
    </row>
    <row r="42" spans="1:16">
      <c r="A42" s="11" t="s">
        <v>55</v>
      </c>
      <c r="B42" s="26">
        <v>810</v>
      </c>
      <c r="C42" s="26">
        <v>0</v>
      </c>
    </row>
    <row r="43" spans="1:16">
      <c r="A43" s="11" t="s">
        <v>56</v>
      </c>
      <c r="B43" s="26">
        <v>1400</v>
      </c>
      <c r="C43" s="26">
        <v>2920</v>
      </c>
    </row>
    <row r="44" spans="1:16">
      <c r="A44" s="11"/>
      <c r="B44" s="26"/>
      <c r="C44" s="26"/>
    </row>
    <row r="45" spans="1:16">
      <c r="A45" s="11" t="s">
        <v>57</v>
      </c>
      <c r="B45" s="26"/>
      <c r="C45" s="26"/>
    </row>
    <row r="46" spans="1:16">
      <c r="A46" s="11" t="s">
        <v>58</v>
      </c>
      <c r="B46" s="26">
        <v>1620</v>
      </c>
      <c r="C46" s="26">
        <v>0</v>
      </c>
    </row>
    <row r="47" spans="1:16">
      <c r="A47" s="11" t="s">
        <v>59</v>
      </c>
      <c r="B47" s="26">
        <v>1920</v>
      </c>
      <c r="C47" s="26">
        <v>1080</v>
      </c>
    </row>
    <row r="48" spans="1:16">
      <c r="A48" s="11" t="s">
        <v>60</v>
      </c>
      <c r="B48" s="26">
        <v>50</v>
      </c>
      <c r="C48" s="26" t="s">
        <v>61</v>
      </c>
    </row>
    <row r="49" spans="1:3">
      <c r="A49" s="11" t="s">
        <v>62</v>
      </c>
      <c r="B49" s="26">
        <v>14534.75</v>
      </c>
      <c r="C49" s="26">
        <v>19624.849999999999</v>
      </c>
    </row>
    <row r="50" spans="1:3">
      <c r="A50" s="11" t="s">
        <v>63</v>
      </c>
      <c r="B50" s="26"/>
      <c r="C50" s="26">
        <v>806</v>
      </c>
    </row>
    <row r="51" spans="1:3">
      <c r="A51" s="11" t="s">
        <v>64</v>
      </c>
      <c r="B51" s="26"/>
      <c r="C51" s="26">
        <v>2524.88</v>
      </c>
    </row>
    <row r="52" spans="1:3">
      <c r="A52" s="11"/>
      <c r="B52" s="27"/>
      <c r="C52" s="27"/>
    </row>
    <row r="53" spans="1:3">
      <c r="A53" s="20" t="s">
        <v>65</v>
      </c>
      <c r="B53" s="16">
        <f>SUM(B41:B52)</f>
        <v>21054.75</v>
      </c>
      <c r="C53" s="16">
        <f>SUM(C41:C49)</f>
        <v>24824.85</v>
      </c>
    </row>
    <row r="55" spans="1:3">
      <c r="A55" s="20" t="s">
        <v>66</v>
      </c>
      <c r="B55" s="15">
        <f>B53-B38</f>
        <v>-8315.25</v>
      </c>
      <c r="C55" s="15">
        <f>C53-O38</f>
        <v>-2010.0900000000001</v>
      </c>
    </row>
  </sheetData>
  <mergeCells count="7">
    <mergeCell ref="P4:P5"/>
    <mergeCell ref="A1:O1"/>
    <mergeCell ref="A2:O2"/>
    <mergeCell ref="A4:A5"/>
    <mergeCell ref="B4:B5"/>
    <mergeCell ref="C4:N4"/>
    <mergeCell ref="O4:O5"/>
  </mergeCells>
  <phoneticPr fontId="4" type="noConversion"/>
  <conditionalFormatting sqref="P6:P3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43F4-4BC1-4A46-B0B5-2B63D811D7EF}">
  <dimension ref="A1:N42"/>
  <sheetViews>
    <sheetView workbookViewId="0">
      <selection activeCell="D40" sqref="D40"/>
    </sheetView>
  </sheetViews>
  <sheetFormatPr defaultRowHeight="15"/>
  <cols>
    <col min="1" max="1" width="30.42578125" customWidth="1"/>
    <col min="2" max="13" width="13" customWidth="1"/>
    <col min="14" max="14" width="14.85546875" customWidth="1"/>
  </cols>
  <sheetData>
    <row r="1" spans="1:14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A2" s="31">
        <v>43808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14">
      <c r="A4" s="29" t="s">
        <v>2</v>
      </c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 t="s">
        <v>67</v>
      </c>
    </row>
    <row r="5" spans="1:14">
      <c r="A5" s="36"/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5"/>
    </row>
    <row r="6" spans="1:14">
      <c r="A6" s="1" t="s">
        <v>19</v>
      </c>
      <c r="B6" s="2">
        <v>0</v>
      </c>
      <c r="C6" s="2">
        <v>0</v>
      </c>
      <c r="D6" s="2">
        <v>80</v>
      </c>
      <c r="E6" s="2">
        <v>80</v>
      </c>
      <c r="F6" s="2">
        <v>80</v>
      </c>
      <c r="G6" s="2">
        <v>80</v>
      </c>
      <c r="H6" s="2">
        <v>80</v>
      </c>
      <c r="I6" s="2">
        <v>80</v>
      </c>
      <c r="J6" s="2">
        <v>80</v>
      </c>
      <c r="K6" s="2">
        <v>80</v>
      </c>
      <c r="L6" s="2">
        <v>0</v>
      </c>
      <c r="M6" s="2">
        <v>0</v>
      </c>
      <c r="N6" s="4">
        <f>SUM(B6:M6)</f>
        <v>640</v>
      </c>
    </row>
    <row r="7" spans="1:14">
      <c r="A7" s="1" t="s">
        <v>20</v>
      </c>
      <c r="B7" s="9"/>
      <c r="C7" s="2"/>
      <c r="D7" s="2"/>
      <c r="E7" s="2"/>
      <c r="F7" s="2"/>
      <c r="G7" s="2"/>
      <c r="H7" s="2"/>
      <c r="I7" s="2"/>
      <c r="J7" s="2"/>
      <c r="K7" s="2">
        <v>850</v>
      </c>
      <c r="L7" s="2"/>
      <c r="M7" s="2"/>
      <c r="N7" s="4">
        <f t="shared" ref="N7:N26" si="0">SUM(B7:M7)</f>
        <v>850</v>
      </c>
    </row>
    <row r="8" spans="1:14">
      <c r="A8" s="1" t="s">
        <v>22</v>
      </c>
      <c r="B8" s="2"/>
      <c r="C8" s="2"/>
      <c r="D8" s="2"/>
      <c r="E8" s="2">
        <v>300</v>
      </c>
      <c r="F8" s="2"/>
      <c r="G8" s="2"/>
      <c r="H8" s="2"/>
      <c r="I8" s="2"/>
      <c r="J8" s="2">
        <v>300</v>
      </c>
      <c r="K8" s="2"/>
      <c r="L8" s="2"/>
      <c r="M8" s="2"/>
      <c r="N8" s="4">
        <f t="shared" si="0"/>
        <v>600</v>
      </c>
    </row>
    <row r="9" spans="1:14">
      <c r="A9" s="1" t="s">
        <v>23</v>
      </c>
      <c r="B9" s="2"/>
      <c r="C9" s="2"/>
      <c r="D9" s="2"/>
      <c r="E9" s="2"/>
      <c r="F9" s="2"/>
      <c r="G9" s="2"/>
      <c r="H9" s="2"/>
      <c r="I9" s="2"/>
      <c r="J9" s="2">
        <v>960</v>
      </c>
      <c r="K9" s="2"/>
      <c r="L9" s="2"/>
      <c r="M9" s="2"/>
      <c r="N9" s="4">
        <f t="shared" si="0"/>
        <v>960</v>
      </c>
    </row>
    <row r="10" spans="1:14">
      <c r="A10" s="1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7">
        <v>75</v>
      </c>
      <c r="L10" s="2"/>
      <c r="M10" s="2"/>
      <c r="N10" s="4">
        <f>SUM(B10:M10)</f>
        <v>75</v>
      </c>
    </row>
    <row r="11" spans="1:14">
      <c r="A11" s="1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960</v>
      </c>
      <c r="M11" s="2"/>
      <c r="N11" s="4">
        <f t="shared" si="0"/>
        <v>960</v>
      </c>
    </row>
    <row r="12" spans="1:14">
      <c r="A12" s="1" t="s">
        <v>27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1670</v>
      </c>
      <c r="M12" s="2"/>
      <c r="N12" s="4">
        <f t="shared" si="0"/>
        <v>1670</v>
      </c>
    </row>
    <row r="13" spans="1:14">
      <c r="A13" s="1" t="s">
        <v>28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>
        <v>150</v>
      </c>
      <c r="N13" s="4">
        <f>SUM(B13:M13)</f>
        <v>150</v>
      </c>
    </row>
    <row r="14" spans="1:14">
      <c r="A14" s="1" t="s">
        <v>68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>
        <v>200</v>
      </c>
      <c r="N14" s="4">
        <f>SUM(B14:M14)</f>
        <v>200</v>
      </c>
    </row>
    <row r="15" spans="1:14">
      <c r="A15" s="1" t="s">
        <v>69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v>527.39</v>
      </c>
      <c r="M15" s="2"/>
      <c r="N15" s="4">
        <f t="shared" si="0"/>
        <v>527.39</v>
      </c>
    </row>
    <row r="16" spans="1:14">
      <c r="A16" s="1" t="s">
        <v>70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>
        <f t="shared" si="0"/>
        <v>0</v>
      </c>
    </row>
    <row r="17" spans="1:14">
      <c r="A17" s="1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>
        <f t="shared" si="0"/>
        <v>0</v>
      </c>
    </row>
    <row r="18" spans="1:14">
      <c r="A18" s="1" t="s">
        <v>33</v>
      </c>
      <c r="B18" s="2"/>
      <c r="C18" s="2"/>
      <c r="D18" s="2"/>
      <c r="E18" s="2"/>
      <c r="F18" s="2"/>
      <c r="G18" s="2">
        <v>2000</v>
      </c>
      <c r="H18" s="2"/>
      <c r="I18" s="2"/>
      <c r="J18" s="2"/>
      <c r="K18" s="2"/>
      <c r="L18" s="2"/>
      <c r="M18" s="2"/>
      <c r="N18" s="4">
        <f t="shared" si="0"/>
        <v>2000</v>
      </c>
    </row>
    <row r="19" spans="1:14">
      <c r="A19" s="1" t="s">
        <v>34</v>
      </c>
      <c r="B19" s="2"/>
      <c r="C19" s="2"/>
      <c r="D19" s="2"/>
      <c r="E19" s="2"/>
      <c r="F19" s="2"/>
      <c r="G19" s="2">
        <v>30</v>
      </c>
      <c r="H19" s="2"/>
      <c r="I19" s="2"/>
      <c r="J19" s="2"/>
      <c r="K19" s="2"/>
      <c r="L19" s="2"/>
      <c r="M19" s="2"/>
      <c r="N19" s="4">
        <f t="shared" si="0"/>
        <v>30</v>
      </c>
    </row>
    <row r="20" spans="1:14">
      <c r="A20" s="1" t="s">
        <v>71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>
        <f t="shared" si="0"/>
        <v>0</v>
      </c>
    </row>
    <row r="21" spans="1:14">
      <c r="A21" s="1" t="s">
        <v>72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>
        <f t="shared" si="0"/>
        <v>0</v>
      </c>
    </row>
    <row r="22" spans="1:14">
      <c r="A22" s="1" t="s">
        <v>73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>
        <f t="shared" si="0"/>
        <v>0</v>
      </c>
    </row>
    <row r="23" spans="1:14">
      <c r="A23" s="1" t="s">
        <v>74</v>
      </c>
      <c r="B23" s="2"/>
      <c r="C23" s="2"/>
      <c r="D23" s="2"/>
      <c r="E23" s="2"/>
      <c r="F23" s="2"/>
      <c r="G23" s="2"/>
      <c r="H23" s="2"/>
      <c r="I23" s="2"/>
      <c r="J23" s="2">
        <v>4225.8999999999996</v>
      </c>
      <c r="K23" s="2"/>
      <c r="L23" s="2"/>
      <c r="M23" s="2"/>
      <c r="N23" s="4">
        <f t="shared" si="0"/>
        <v>4225.8999999999996</v>
      </c>
    </row>
    <row r="24" spans="1:14">
      <c r="A24" s="1" t="s">
        <v>75</v>
      </c>
      <c r="B24" s="2"/>
      <c r="C24" s="2">
        <v>175</v>
      </c>
      <c r="D24" s="2"/>
      <c r="E24" s="2"/>
      <c r="F24" s="2">
        <v>280</v>
      </c>
      <c r="G24" s="2"/>
      <c r="H24" s="2"/>
      <c r="I24" s="2"/>
      <c r="J24" s="2"/>
      <c r="K24" s="2">
        <v>105</v>
      </c>
      <c r="L24" s="2"/>
      <c r="M24" s="2"/>
      <c r="N24" s="4">
        <f t="shared" si="0"/>
        <v>560</v>
      </c>
    </row>
    <row r="25" spans="1:14">
      <c r="A25" s="1" t="s">
        <v>76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>
        <f t="shared" si="0"/>
        <v>0</v>
      </c>
    </row>
    <row r="26" spans="1:14">
      <c r="A26" s="1" t="s">
        <v>77</v>
      </c>
      <c r="B26" s="2"/>
      <c r="C26" s="2"/>
      <c r="D26" s="2"/>
      <c r="E26" s="2"/>
      <c r="F26" s="2"/>
      <c r="G26" s="2"/>
      <c r="H26" s="2"/>
      <c r="I26" s="2"/>
      <c r="J26" s="2"/>
      <c r="K26" s="2">
        <v>22</v>
      </c>
      <c r="L26" s="2">
        <v>118</v>
      </c>
      <c r="M26" s="2"/>
      <c r="N26" s="4">
        <f t="shared" si="0"/>
        <v>140</v>
      </c>
    </row>
    <row r="27" spans="1:14">
      <c r="A27" s="1" t="s">
        <v>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>
        <f>SUM(B27:M27)</f>
        <v>0</v>
      </c>
    </row>
    <row r="28" spans="1:14">
      <c r="A28" t="s">
        <v>47</v>
      </c>
      <c r="B28" s="2"/>
      <c r="C28" s="2"/>
      <c r="D28" s="2"/>
      <c r="E28" s="2"/>
      <c r="F28" s="2">
        <v>500</v>
      </c>
      <c r="G28" s="2"/>
      <c r="H28" s="2"/>
      <c r="I28" s="2"/>
      <c r="J28" s="2"/>
      <c r="K28" s="2"/>
      <c r="L28" s="2"/>
      <c r="M28" s="2"/>
      <c r="N28" s="10"/>
    </row>
    <row r="29" spans="1:14">
      <c r="B29" s="6">
        <f>SUM(B6:B27)</f>
        <v>0</v>
      </c>
      <c r="C29" s="6">
        <f t="shared" ref="C29:M29" si="1">SUM(C6:C27)</f>
        <v>175</v>
      </c>
      <c r="D29" s="6">
        <f t="shared" si="1"/>
        <v>80</v>
      </c>
      <c r="E29" s="6">
        <f t="shared" si="1"/>
        <v>380</v>
      </c>
      <c r="F29" s="6">
        <f>SUM(F6:F28)</f>
        <v>860</v>
      </c>
      <c r="G29" s="6">
        <f t="shared" si="1"/>
        <v>2110</v>
      </c>
      <c r="H29" s="6">
        <f t="shared" si="1"/>
        <v>80</v>
      </c>
      <c r="I29" s="6">
        <f t="shared" si="1"/>
        <v>80</v>
      </c>
      <c r="J29" s="6">
        <f t="shared" si="1"/>
        <v>5565.9</v>
      </c>
      <c r="K29" s="6">
        <f t="shared" si="1"/>
        <v>1132</v>
      </c>
      <c r="L29" s="6">
        <f t="shared" si="1"/>
        <v>3275.39</v>
      </c>
      <c r="M29" s="6">
        <f t="shared" si="1"/>
        <v>350</v>
      </c>
      <c r="N29" s="5">
        <f>SUM(N6:N27)</f>
        <v>13588.289999999999</v>
      </c>
    </row>
    <row r="31" spans="1:14">
      <c r="A31" t="s">
        <v>51</v>
      </c>
    </row>
    <row r="32" spans="1:14">
      <c r="A32" t="s">
        <v>54</v>
      </c>
      <c r="B32" s="8">
        <v>720</v>
      </c>
    </row>
    <row r="33" spans="1:2">
      <c r="A33" t="s">
        <v>78</v>
      </c>
      <c r="B33" s="8">
        <v>960</v>
      </c>
    </row>
    <row r="34" spans="1:2">
      <c r="A34" t="s">
        <v>79</v>
      </c>
    </row>
    <row r="35" spans="1:2">
      <c r="A35" t="s">
        <v>80</v>
      </c>
    </row>
    <row r="36" spans="1:2">
      <c r="A36" t="s">
        <v>57</v>
      </c>
    </row>
    <row r="37" spans="1:2">
      <c r="A37" t="s">
        <v>58</v>
      </c>
      <c r="B37" s="8">
        <v>1620</v>
      </c>
    </row>
    <row r="38" spans="1:2">
      <c r="A38" t="s">
        <v>59</v>
      </c>
      <c r="B38" s="8">
        <v>1920</v>
      </c>
    </row>
    <row r="39" spans="1:2">
      <c r="A39" t="s">
        <v>60</v>
      </c>
    </row>
    <row r="40" spans="1:2">
      <c r="A40" t="s">
        <v>81</v>
      </c>
      <c r="B40" s="25">
        <v>14534.75</v>
      </c>
    </row>
    <row r="42" spans="1:2">
      <c r="B42">
        <v>19754</v>
      </c>
    </row>
  </sheetData>
  <mergeCells count="5">
    <mergeCell ref="B4:M4"/>
    <mergeCell ref="N4:N5"/>
    <mergeCell ref="A1:N1"/>
    <mergeCell ref="A2:N2"/>
    <mergeCell ref="A4:A5"/>
  </mergeCells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D1E38E544754F872CAE3ACCC904FA" ma:contentTypeVersion="7" ma:contentTypeDescription="Create a new document." ma:contentTypeScope="" ma:versionID="68aa41cfe49c75016bfff0019427c23d">
  <xsd:schema xmlns:xsd="http://www.w3.org/2001/XMLSchema" xmlns:xs="http://www.w3.org/2001/XMLSchema" xmlns:p="http://schemas.microsoft.com/office/2006/metadata/properties" xmlns:ns3="fb1741a8-62c2-4ef4-a74d-2fea616cf3b1" xmlns:ns4="45e2be93-5060-403e-8c1d-2c35bdcabcec" targetNamespace="http://schemas.microsoft.com/office/2006/metadata/properties" ma:root="true" ma:fieldsID="a40022df171726a120cd567130289eeb" ns3:_="" ns4:_="">
    <xsd:import namespace="fb1741a8-62c2-4ef4-a74d-2fea616cf3b1"/>
    <xsd:import namespace="45e2be93-5060-403e-8c1d-2c35bdcabc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741a8-62c2-4ef4-a74d-2fea616c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2be93-5060-403e-8c1d-2c35bdcabc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013174-911C-4D27-AD97-A173B31E1EEE}"/>
</file>

<file path=customXml/itemProps2.xml><?xml version="1.0" encoding="utf-8"?>
<ds:datastoreItem xmlns:ds="http://schemas.openxmlformats.org/officeDocument/2006/customXml" ds:itemID="{F58FDA93-2A77-431F-82D3-A6766878FB38}"/>
</file>

<file path=customXml/itemProps3.xml><?xml version="1.0" encoding="utf-8"?>
<ds:datastoreItem xmlns:ds="http://schemas.openxmlformats.org/officeDocument/2006/customXml" ds:itemID="{45CACE72-E098-4DD0-AB2A-EEC234883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Berman</dc:creator>
  <cp:keywords/>
  <dc:description/>
  <cp:lastModifiedBy/>
  <cp:revision/>
  <dcterms:created xsi:type="dcterms:W3CDTF">2019-12-09T21:18:07Z</dcterms:created>
  <dcterms:modified xsi:type="dcterms:W3CDTF">2021-07-27T15:04:42Z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0x0101006A9D1E38E544754F872CAE3ACCC904FA</vt:lpwstr>
  </property>
</Properties>
</file>